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na\Documents\Assessor\Website Documents\"/>
    </mc:Choice>
  </mc:AlternateContent>
  <xr:revisionPtr revIDLastSave="0" documentId="8_{42052FF3-F8DB-472F-ADC1-F8A22E40FBCD}" xr6:coauthVersionLast="47" xr6:coauthVersionMax="47" xr10:uidLastSave="{00000000-0000-0000-0000-000000000000}"/>
  <bookViews>
    <workbookView xWindow="3195" yWindow="3195" windowWidth="21600" windowHeight="11385" xr2:uid="{9AB59ABD-0195-435C-B49E-101477B26B8D}"/>
  </bookViews>
  <sheets>
    <sheet name="24MResECF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" l="1"/>
  <c r="I3" i="2"/>
  <c r="L3" i="2"/>
  <c r="P3" i="2" s="1"/>
  <c r="I4" i="2"/>
  <c r="L4" i="2"/>
  <c r="N4" i="2" s="1"/>
  <c r="I5" i="2"/>
  <c r="L5" i="2"/>
  <c r="N5" i="2" s="1"/>
  <c r="I6" i="2"/>
  <c r="L6" i="2"/>
  <c r="P6" i="2" s="1"/>
  <c r="I7" i="2"/>
  <c r="L7" i="2"/>
  <c r="N7" i="2" s="1"/>
  <c r="I8" i="2"/>
  <c r="L8" i="2"/>
  <c r="N8" i="2" s="1"/>
  <c r="I9" i="2"/>
  <c r="L9" i="2"/>
  <c r="N9" i="2" s="1"/>
  <c r="I10" i="2"/>
  <c r="L10" i="2"/>
  <c r="N10" i="2" s="1"/>
  <c r="I11" i="2"/>
  <c r="L11" i="2"/>
  <c r="N11" i="2" s="1"/>
  <c r="I12" i="2"/>
  <c r="L12" i="2"/>
  <c r="P12" i="2" s="1"/>
  <c r="I13" i="2"/>
  <c r="L13" i="2"/>
  <c r="N13" i="2" s="1"/>
  <c r="I14" i="2"/>
  <c r="L14" i="2"/>
  <c r="P14" i="2" s="1"/>
  <c r="I15" i="2"/>
  <c r="L15" i="2"/>
  <c r="N15" i="2" s="1"/>
  <c r="I16" i="2"/>
  <c r="L16" i="2"/>
  <c r="P16" i="2" s="1"/>
  <c r="I17" i="2"/>
  <c r="L17" i="2"/>
  <c r="N17" i="2" s="1"/>
  <c r="I18" i="2"/>
  <c r="L18" i="2"/>
  <c r="P18" i="2" s="1"/>
  <c r="I19" i="2"/>
  <c r="L19" i="2"/>
  <c r="P19" i="2" s="1"/>
  <c r="I20" i="2"/>
  <c r="L20" i="2"/>
  <c r="N20" i="2" s="1"/>
  <c r="I21" i="2"/>
  <c r="L21" i="2"/>
  <c r="N21" i="2" s="1"/>
  <c r="I22" i="2"/>
  <c r="L22" i="2"/>
  <c r="P22" i="2" s="1"/>
  <c r="I23" i="2"/>
  <c r="L23" i="2"/>
  <c r="N23" i="2" s="1"/>
  <c r="I24" i="2"/>
  <c r="L24" i="2"/>
  <c r="N24" i="2" s="1"/>
  <c r="I25" i="2"/>
  <c r="L25" i="2"/>
  <c r="P25" i="2" s="1"/>
  <c r="I26" i="2"/>
  <c r="L26" i="2"/>
  <c r="N26" i="2" s="1"/>
  <c r="I27" i="2"/>
  <c r="L27" i="2"/>
  <c r="N27" i="2" s="1"/>
  <c r="D28" i="2"/>
  <c r="G28" i="2"/>
  <c r="H28" i="2"/>
  <c r="J28" i="2"/>
  <c r="M28" i="2"/>
  <c r="N3" i="2" l="1"/>
  <c r="I30" i="2"/>
  <c r="N22" i="2"/>
  <c r="N19" i="2"/>
  <c r="N12" i="2"/>
  <c r="N25" i="2"/>
  <c r="N18" i="2"/>
  <c r="P27" i="2"/>
  <c r="I29" i="2"/>
  <c r="P4" i="2"/>
  <c r="N16" i="2"/>
  <c r="P5" i="2"/>
  <c r="L28" i="2"/>
  <c r="N29" i="2" s="1"/>
  <c r="N14" i="2"/>
  <c r="N6" i="2"/>
  <c r="P26" i="2"/>
  <c r="P24" i="2"/>
  <c r="P13" i="2"/>
  <c r="P10" i="2"/>
  <c r="P8" i="2"/>
  <c r="P20" i="2"/>
  <c r="P17" i="2"/>
  <c r="P9" i="2"/>
  <c r="P21" i="2"/>
  <c r="P15" i="2"/>
  <c r="P7" i="2"/>
  <c r="P23" i="2"/>
  <c r="P11" i="2"/>
  <c r="P28" i="2" l="1"/>
  <c r="Q3" i="2" l="1"/>
  <c r="Q4" i="2"/>
  <c r="Q9" i="2"/>
  <c r="Q11" i="2"/>
  <c r="Q15" i="2"/>
  <c r="Q17" i="2"/>
  <c r="Q20" i="2"/>
  <c r="Q5" i="2"/>
  <c r="Q7" i="2"/>
  <c r="Q21" i="2"/>
  <c r="Q23" i="2"/>
  <c r="Q6" i="2"/>
  <c r="Q10" i="2"/>
  <c r="Q14" i="2"/>
  <c r="Q12" i="2"/>
  <c r="Q13" i="2"/>
  <c r="Q19" i="2"/>
  <c r="Q25" i="2"/>
  <c r="Q26" i="2"/>
  <c r="Q8" i="2"/>
  <c r="Q22" i="2"/>
  <c r="Q24" i="2"/>
  <c r="Q16" i="2"/>
  <c r="Q18" i="2"/>
  <c r="Q27" i="2"/>
  <c r="Q28" i="2"/>
</calcChain>
</file>

<file path=xl/sharedStrings.xml><?xml version="1.0" encoding="utf-8"?>
<sst xmlns="http://schemas.openxmlformats.org/spreadsheetml/2006/main" count="129" uniqueCount="79">
  <si>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</si>
  <si>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</si>
  <si>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</si>
  <si>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</si>
  <si>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</si>
  <si>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</si>
  <si>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</si>
  <si>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</si>
  <si>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</si>
  <si>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</si>
  <si>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</si>
  <si>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</si>
  <si>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</si>
  <si>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</si>
  <si>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</si>
  <si>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</si>
  <si>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Dev. by Mean (%)</t>
  </si>
  <si>
    <t>090-003-100-020-03</t>
  </si>
  <si>
    <t>195 S FARLEY RD</t>
  </si>
  <si>
    <t>WD</t>
  </si>
  <si>
    <t>03-ARM'S LENGTH</t>
  </si>
  <si>
    <t>090-010-100-050-01</t>
  </si>
  <si>
    <t>634 S CALLAHAN RD</t>
  </si>
  <si>
    <t>090-017-300-030-00</t>
  </si>
  <si>
    <t>282 W MUNGER RD</t>
  </si>
  <si>
    <t>090-017-400-020-01</t>
  </si>
  <si>
    <t>1314 S FINN RD</t>
  </si>
  <si>
    <t>090-017-400-060-00</t>
  </si>
  <si>
    <t>60 W MUNGER RD</t>
  </si>
  <si>
    <t>090-018-400-030-00</t>
  </si>
  <si>
    <t>1410 S KNIGHT RD</t>
  </si>
  <si>
    <t>090-019-200-100-00</t>
  </si>
  <si>
    <t>1581 S TUSCOLA RD</t>
  </si>
  <si>
    <t>090-019-200-190-00</t>
  </si>
  <si>
    <t>647 W MUNGER RD</t>
  </si>
  <si>
    <t>090-021-100-070-00</t>
  </si>
  <si>
    <t>25 E SCHNETTLER RD</t>
  </si>
  <si>
    <t>090-021-100-100-00</t>
  </si>
  <si>
    <t>1557 S FINN RD</t>
  </si>
  <si>
    <t>090-021-100-180-00</t>
  </si>
  <si>
    <t>194 E MUNGER RD</t>
  </si>
  <si>
    <t>090-021-300-010-04</t>
  </si>
  <si>
    <t>149 E BROWN RD</t>
  </si>
  <si>
    <t>090-022-200-020-03</t>
  </si>
  <si>
    <t>786 E MUNGER RD</t>
  </si>
  <si>
    <t>090-027-100-030-00</t>
  </si>
  <si>
    <t>2055 S FARLEY RD</t>
  </si>
  <si>
    <t>090-029-200-040-03</t>
  </si>
  <si>
    <t>2165 S TUSCOLA RD</t>
  </si>
  <si>
    <t>090-031-200-030-01</t>
  </si>
  <si>
    <t>2584 S KNIGHT RD</t>
  </si>
  <si>
    <t>090-032-100-120-03</t>
  </si>
  <si>
    <t>2718 S BURNS RD</t>
  </si>
  <si>
    <t>090-033-300-030-12</t>
  </si>
  <si>
    <t>2930 S TUSCOLA RD</t>
  </si>
  <si>
    <t>090-035-200-020-01</t>
  </si>
  <si>
    <t>1471 E MARKEL RD</t>
  </si>
  <si>
    <t>090-C05-000-004-00</t>
  </si>
  <si>
    <t>1562 S KNIGHT RD</t>
  </si>
  <si>
    <t>090-L05-000-010-00</t>
  </si>
  <si>
    <t>808 W MUNGER RD</t>
  </si>
  <si>
    <t>090-M05-000-001-00</t>
  </si>
  <si>
    <t>1450 S FINN RD</t>
  </si>
  <si>
    <t>090-M05-000-007-00</t>
  </si>
  <si>
    <t>1467 MADAJSKI RD</t>
  </si>
  <si>
    <t>090-M20-000-029-02</t>
  </si>
  <si>
    <t>116 E MUNGER RD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</si>
  <si>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</si>
  <si>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</si>
  <si>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</si>
  <si>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</si>
  <si>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</si>
  <si>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</si>
  <si>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</si>
  <si>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</si>
  <si>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2024 Merritt Township Residential ECF Analysis</t>
  </si>
  <si>
    <t>Used for Used for 2024:</t>
  </si>
  <si>
    <t>Residential Rural and Sub Land Tables</t>
  </si>
  <si>
    <t>Line 30 AVG ECF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</si>
</sst>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14" fontId="1" fillId="0" borderId="0" xfId="0" applyNumberFormat="1" applyFont="1"/>
    <xf numFmtId="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E9DA-DC1A-4E5C-B765-E03303073638}">
  <dimension ref="A1:Q34"/>
  <sheetViews>
    <sheetView tabSelected="1" topLeftCell="C1" workbookViewId="0">
      <selection activeCell="D34" sqref="D34"/>
    </sheetView>
  </sheetViews>
  <sheetFormatPr defaultRowHeight="15" x14ac:dyDescent="0.25"/>
  <cols>
    <col min="1" max="1" width="18.5703125" customWidth="1"/>
    <col min="2" max="2" width="0" hidden="1" customWidth="1"/>
    <col min="3" max="3" width="10.7109375" style="1" bestFit="1" customWidth="1"/>
    <col min="4" max="4" width="14.5703125" style="2" customWidth="1"/>
    <col min="5" max="5" width="6.7109375" customWidth="1"/>
    <col min="6" max="6" width="13.42578125" customWidth="1"/>
    <col min="7" max="8" width="12.7109375" style="2" bestFit="1" customWidth="1"/>
    <col min="9" max="9" width="9.140625" style="3"/>
    <col min="10" max="10" width="12.7109375" style="2" bestFit="1" customWidth="1"/>
    <col min="11" max="11" width="10.140625" style="2" bestFit="1" customWidth="1"/>
    <col min="12" max="13" width="12.7109375" style="2" bestFit="1" customWidth="1"/>
    <col min="14" max="17" width="9.140625" style="3"/>
  </cols>
  <sheetData>
    <row r="1" spans="1:17" x14ac:dyDescent="0.25">
      <c r="G1" s="4" t="s">
        <v>75</v>
      </c>
    </row>
    <row r="2" spans="1:17" x14ac:dyDescent="0.25">
      <c r="A2" t="s">
        <v>0</v>
      </c>
      <c r="B2" t="s">
        <v>1</v>
      </c>
      <c r="C2" s="1" t="s">
        <v>2</v>
      </c>
      <c r="D2" s="2" t="s">
        <v>3</v>
      </c>
      <c r="E2" t="s">
        <v>4</v>
      </c>
      <c r="F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25">
      <c r="A3" t="s">
        <v>17</v>
      </c>
      <c r="B3" t="s">
        <v>18</v>
      </c>
      <c r="C3" s="1">
        <v>44813</v>
      </c>
      <c r="D3" s="2">
        <v>226000</v>
      </c>
      <c r="E3" t="s">
        <v>19</v>
      </c>
      <c r="F3" t="s">
        <v>20</v>
      </c>
      <c r="G3" s="2">
        <v>226000</v>
      </c>
      <c r="H3" s="2">
        <v>119200</v>
      </c>
      <c r="I3" s="3">
        <f t="shared" ref="I3:I27" si="0">H3/G3*100</f>
        <v>52.743362831858406</v>
      </c>
      <c r="J3" s="2">
        <v>254826</v>
      </c>
      <c r="K3" s="2">
        <v>34986</v>
      </c>
      <c r="L3" s="2">
        <f t="shared" ref="L3:L27" si="1">G3-K3</f>
        <v>191014</v>
      </c>
      <c r="M3" s="2">
        <v>202847.265625</v>
      </c>
      <c r="N3" s="3">
        <f t="shared" ref="N3:N27" si="2">L3/M3</f>
        <v>0.94166416003420061</v>
      </c>
      <c r="O3" s="3">
        <v>2541</v>
      </c>
      <c r="P3" s="3">
        <f t="shared" ref="P3:P27" si="3">L3/O3</f>
        <v>75.172766627312086</v>
      </c>
      <c r="Q3" s="3">
        <f>ABS(N30-N3)*100</f>
        <v>23.865503464127368</v>
      </c>
    </row>
    <row r="4" spans="1:17" x14ac:dyDescent="0.25">
      <c r="A4" t="s">
        <v>21</v>
      </c>
      <c r="B4" t="s">
        <v>22</v>
      </c>
      <c r="C4" s="1">
        <v>44410</v>
      </c>
      <c r="D4" s="2">
        <v>150000</v>
      </c>
      <c r="E4" t="s">
        <v>19</v>
      </c>
      <c r="F4" t="s">
        <v>20</v>
      </c>
      <c r="G4" s="2">
        <v>150000</v>
      </c>
      <c r="H4" s="2">
        <v>68250</v>
      </c>
      <c r="I4" s="3">
        <f t="shared" si="0"/>
        <v>45.5</v>
      </c>
      <c r="J4" s="2">
        <v>144804</v>
      </c>
      <c r="K4" s="2">
        <v>22089</v>
      </c>
      <c r="L4" s="2">
        <f t="shared" si="1"/>
        <v>127911</v>
      </c>
      <c r="M4" s="2">
        <v>116427.890625</v>
      </c>
      <c r="N4" s="3">
        <f t="shared" si="2"/>
        <v>1.0986285100018318</v>
      </c>
      <c r="O4" s="3">
        <v>1564</v>
      </c>
      <c r="P4" s="3">
        <f t="shared" si="3"/>
        <v>81.784526854219948</v>
      </c>
      <c r="Q4" s="3">
        <f>ABS(N30-N4)*100</f>
        <v>8.169068467364248</v>
      </c>
    </row>
    <row r="5" spans="1:17" x14ac:dyDescent="0.25">
      <c r="A5" t="s">
        <v>23</v>
      </c>
      <c r="B5" t="s">
        <v>24</v>
      </c>
      <c r="C5" s="1">
        <v>44477</v>
      </c>
      <c r="D5" s="2">
        <v>163500</v>
      </c>
      <c r="E5" t="s">
        <v>19</v>
      </c>
      <c r="F5" t="s">
        <v>20</v>
      </c>
      <c r="G5" s="2">
        <v>163500</v>
      </c>
      <c r="H5" s="2">
        <v>60450</v>
      </c>
      <c r="I5" s="3">
        <f t="shared" si="0"/>
        <v>36.972477064220186</v>
      </c>
      <c r="J5" s="2">
        <v>133659</v>
      </c>
      <c r="K5" s="2">
        <v>15892</v>
      </c>
      <c r="L5" s="2">
        <f t="shared" si="1"/>
        <v>147608</v>
      </c>
      <c r="M5" s="2">
        <v>107060.90625</v>
      </c>
      <c r="N5" s="3">
        <f t="shared" si="2"/>
        <v>1.3787292221804819</v>
      </c>
      <c r="O5" s="3">
        <v>1707</v>
      </c>
      <c r="P5" s="3">
        <f t="shared" si="3"/>
        <v>86.472173403632098</v>
      </c>
      <c r="Q5" s="3">
        <f>ABS(N30-N5)*100</f>
        <v>19.841002750500756</v>
      </c>
    </row>
    <row r="6" spans="1:17" x14ac:dyDescent="0.25">
      <c r="A6" t="s">
        <v>25</v>
      </c>
      <c r="B6" t="s">
        <v>26</v>
      </c>
      <c r="C6" s="1">
        <v>44217</v>
      </c>
      <c r="D6" s="2">
        <v>130000</v>
      </c>
      <c r="E6" t="s">
        <v>19</v>
      </c>
      <c r="F6" t="s">
        <v>20</v>
      </c>
      <c r="G6" s="2">
        <v>130000</v>
      </c>
      <c r="H6" s="2">
        <v>35950</v>
      </c>
      <c r="I6" s="3">
        <f t="shared" si="0"/>
        <v>27.65384615384615</v>
      </c>
      <c r="J6" s="2">
        <v>98015</v>
      </c>
      <c r="K6" s="2">
        <v>18063</v>
      </c>
      <c r="L6" s="2">
        <f t="shared" si="1"/>
        <v>111937</v>
      </c>
      <c r="M6" s="2">
        <v>76216.1640625</v>
      </c>
      <c r="N6" s="3">
        <f t="shared" si="2"/>
        <v>1.4686779553508837</v>
      </c>
      <c r="O6" s="3">
        <v>1152</v>
      </c>
      <c r="P6" s="3">
        <f t="shared" si="3"/>
        <v>97.167534722222229</v>
      </c>
      <c r="Q6" s="3">
        <f>ABS(N30-N6)*100</f>
        <v>28.835876067540944</v>
      </c>
    </row>
    <row r="7" spans="1:17" x14ac:dyDescent="0.25">
      <c r="A7" t="s">
        <v>27</v>
      </c>
      <c r="B7" t="s">
        <v>28</v>
      </c>
      <c r="C7" s="1">
        <v>44799</v>
      </c>
      <c r="D7" s="2">
        <v>130000</v>
      </c>
      <c r="E7" t="s">
        <v>19</v>
      </c>
      <c r="F7" t="s">
        <v>20</v>
      </c>
      <c r="G7" s="2">
        <v>130000</v>
      </c>
      <c r="H7" s="2">
        <v>45700</v>
      </c>
      <c r="I7" s="3">
        <f t="shared" si="0"/>
        <v>35.153846153846153</v>
      </c>
      <c r="J7" s="2">
        <v>97169</v>
      </c>
      <c r="K7" s="2">
        <v>7571</v>
      </c>
      <c r="L7" s="2">
        <f t="shared" si="1"/>
        <v>122429</v>
      </c>
      <c r="M7" s="2">
        <v>81452.7265625</v>
      </c>
      <c r="N7" s="3">
        <f t="shared" si="2"/>
        <v>1.503068161948615</v>
      </c>
      <c r="O7" s="3">
        <v>1566</v>
      </c>
      <c r="P7" s="3">
        <f t="shared" si="3"/>
        <v>78.179438058748403</v>
      </c>
      <c r="Q7" s="3">
        <f>ABS(N30-N7)*100</f>
        <v>32.274896727314072</v>
      </c>
    </row>
    <row r="8" spans="1:17" x14ac:dyDescent="0.25">
      <c r="A8" t="s">
        <v>29</v>
      </c>
      <c r="B8" t="s">
        <v>30</v>
      </c>
      <c r="C8" s="1">
        <v>44923</v>
      </c>
      <c r="D8" s="2">
        <v>165000</v>
      </c>
      <c r="E8" t="s">
        <v>19</v>
      </c>
      <c r="F8" t="s">
        <v>20</v>
      </c>
      <c r="G8" s="2">
        <v>165000</v>
      </c>
      <c r="H8" s="2">
        <v>71250</v>
      </c>
      <c r="I8" s="3">
        <f t="shared" si="0"/>
        <v>43.18181818181818</v>
      </c>
      <c r="J8" s="2">
        <v>151524</v>
      </c>
      <c r="K8" s="2">
        <v>18918</v>
      </c>
      <c r="L8" s="2">
        <f t="shared" si="1"/>
        <v>146082</v>
      </c>
      <c r="M8" s="2">
        <v>120550.90625</v>
      </c>
      <c r="N8" s="3">
        <f t="shared" si="2"/>
        <v>1.2117868255345448</v>
      </c>
      <c r="O8" s="3">
        <v>1346</v>
      </c>
      <c r="P8" s="3">
        <f t="shared" si="3"/>
        <v>108.53046062407132</v>
      </c>
      <c r="Q8" s="3">
        <f>ABS(N30-N8)*100</f>
        <v>3.146763085907045</v>
      </c>
    </row>
    <row r="9" spans="1:17" x14ac:dyDescent="0.25">
      <c r="A9" t="s">
        <v>31</v>
      </c>
      <c r="B9" t="s">
        <v>32</v>
      </c>
      <c r="C9" s="1">
        <v>44967</v>
      </c>
      <c r="D9" s="2">
        <v>95000</v>
      </c>
      <c r="E9" t="s">
        <v>19</v>
      </c>
      <c r="F9" t="s">
        <v>20</v>
      </c>
      <c r="G9" s="2">
        <v>95000</v>
      </c>
      <c r="H9" s="2">
        <v>30200</v>
      </c>
      <c r="I9" s="3">
        <f t="shared" si="0"/>
        <v>31.789473684210527</v>
      </c>
      <c r="J9" s="2">
        <v>64802</v>
      </c>
      <c r="K9" s="2">
        <v>6174</v>
      </c>
      <c r="L9" s="2">
        <f t="shared" si="1"/>
        <v>88826</v>
      </c>
      <c r="M9" s="2">
        <v>57478.4296875</v>
      </c>
      <c r="N9" s="3">
        <f t="shared" si="2"/>
        <v>1.5453797273678347</v>
      </c>
      <c r="O9" s="3">
        <v>732</v>
      </c>
      <c r="P9" s="3">
        <f t="shared" si="3"/>
        <v>121.34699453551913</v>
      </c>
      <c r="Q9" s="3">
        <f>ABS(N30-N9)*100</f>
        <v>36.506053269236041</v>
      </c>
    </row>
    <row r="10" spans="1:17" x14ac:dyDescent="0.25">
      <c r="A10" t="s">
        <v>33</v>
      </c>
      <c r="B10" t="s">
        <v>34</v>
      </c>
      <c r="C10" s="1">
        <v>44532</v>
      </c>
      <c r="D10" s="2">
        <v>153000</v>
      </c>
      <c r="E10" t="s">
        <v>19</v>
      </c>
      <c r="F10" t="s">
        <v>20</v>
      </c>
      <c r="G10" s="2">
        <v>153000</v>
      </c>
      <c r="H10" s="2">
        <v>61600</v>
      </c>
      <c r="I10" s="3">
        <f t="shared" si="0"/>
        <v>40.261437908496731</v>
      </c>
      <c r="J10" s="2">
        <v>135745</v>
      </c>
      <c r="K10" s="2">
        <v>16278</v>
      </c>
      <c r="L10" s="2">
        <f t="shared" si="1"/>
        <v>136722</v>
      </c>
      <c r="M10" s="2">
        <v>108606.3671875</v>
      </c>
      <c r="N10" s="3">
        <f t="shared" si="2"/>
        <v>1.2588764686692877</v>
      </c>
      <c r="O10" s="3">
        <v>1420</v>
      </c>
      <c r="P10" s="3">
        <f t="shared" si="3"/>
        <v>96.28309859154929</v>
      </c>
      <c r="Q10" s="3">
        <f>ABS(N30-N10)*100</f>
        <v>7.8557273993813403</v>
      </c>
    </row>
    <row r="11" spans="1:17" x14ac:dyDescent="0.25">
      <c r="A11" t="s">
        <v>35</v>
      </c>
      <c r="B11" t="s">
        <v>36</v>
      </c>
      <c r="C11" s="1">
        <v>44448</v>
      </c>
      <c r="D11" s="2">
        <v>111000</v>
      </c>
      <c r="E11" t="s">
        <v>19</v>
      </c>
      <c r="F11" t="s">
        <v>20</v>
      </c>
      <c r="G11" s="2">
        <v>111000</v>
      </c>
      <c r="H11" s="2">
        <v>49950</v>
      </c>
      <c r="I11" s="3">
        <f t="shared" si="0"/>
        <v>45</v>
      </c>
      <c r="J11" s="2">
        <v>106042</v>
      </c>
      <c r="K11" s="2">
        <v>13887</v>
      </c>
      <c r="L11" s="2">
        <f t="shared" si="1"/>
        <v>97113</v>
      </c>
      <c r="M11" s="2">
        <v>87433.5859375</v>
      </c>
      <c r="N11" s="3">
        <f t="shared" si="2"/>
        <v>1.1107059027570838</v>
      </c>
      <c r="O11" s="3">
        <v>1511</v>
      </c>
      <c r="P11" s="3">
        <f t="shared" si="3"/>
        <v>64.270681667769693</v>
      </c>
      <c r="Q11" s="3">
        <f>ABS(N30-N11)*100</f>
        <v>6.9613291918390496</v>
      </c>
    </row>
    <row r="12" spans="1:17" x14ac:dyDescent="0.25">
      <c r="A12" t="s">
        <v>37</v>
      </c>
      <c r="B12" t="s">
        <v>38</v>
      </c>
      <c r="C12" s="1">
        <v>44237</v>
      </c>
      <c r="D12" s="2">
        <v>65000</v>
      </c>
      <c r="E12" t="s">
        <v>19</v>
      </c>
      <c r="F12" t="s">
        <v>20</v>
      </c>
      <c r="G12" s="2">
        <v>65000</v>
      </c>
      <c r="H12" s="2">
        <v>23750</v>
      </c>
      <c r="I12" s="3">
        <f t="shared" si="0"/>
        <v>36.538461538461533</v>
      </c>
      <c r="J12" s="2">
        <v>66337</v>
      </c>
      <c r="K12" s="2">
        <v>11365</v>
      </c>
      <c r="L12" s="2">
        <f t="shared" si="1"/>
        <v>53635</v>
      </c>
      <c r="M12" s="2">
        <v>52245.66796875</v>
      </c>
      <c r="N12" s="3">
        <f t="shared" si="2"/>
        <v>1.0265922914811043</v>
      </c>
      <c r="O12" s="3">
        <v>988</v>
      </c>
      <c r="P12" s="3">
        <f t="shared" si="3"/>
        <v>54.286437246963565</v>
      </c>
      <c r="Q12" s="3">
        <f>ABS(N30-N12)*100</f>
        <v>15.372690319436998</v>
      </c>
    </row>
    <row r="13" spans="1:17" x14ac:dyDescent="0.25">
      <c r="A13" t="s">
        <v>39</v>
      </c>
      <c r="B13" t="s">
        <v>40</v>
      </c>
      <c r="C13" s="1">
        <v>44823</v>
      </c>
      <c r="D13" s="2">
        <v>110000</v>
      </c>
      <c r="E13" t="s">
        <v>19</v>
      </c>
      <c r="F13" t="s">
        <v>20</v>
      </c>
      <c r="G13" s="2">
        <v>110000</v>
      </c>
      <c r="H13" s="2">
        <v>45650</v>
      </c>
      <c r="I13" s="3">
        <f t="shared" si="0"/>
        <v>41.5</v>
      </c>
      <c r="J13" s="2">
        <v>97252</v>
      </c>
      <c r="K13" s="2">
        <v>9489</v>
      </c>
      <c r="L13" s="2">
        <f t="shared" si="1"/>
        <v>100511</v>
      </c>
      <c r="M13" s="2">
        <v>80986</v>
      </c>
      <c r="N13" s="3">
        <f t="shared" si="2"/>
        <v>1.2410910527745536</v>
      </c>
      <c r="O13" s="3">
        <v>1232</v>
      </c>
      <c r="P13" s="3">
        <f t="shared" si="3"/>
        <v>81.583603896103895</v>
      </c>
      <c r="Q13" s="3">
        <f>ABS(N30-N13)*100</f>
        <v>6.0771858099079257</v>
      </c>
    </row>
    <row r="14" spans="1:17" x14ac:dyDescent="0.25">
      <c r="A14" t="s">
        <v>41</v>
      </c>
      <c r="B14" t="s">
        <v>42</v>
      </c>
      <c r="C14" s="1">
        <v>44589</v>
      </c>
      <c r="D14" s="2">
        <v>105000</v>
      </c>
      <c r="E14" t="s">
        <v>19</v>
      </c>
      <c r="F14" t="s">
        <v>20</v>
      </c>
      <c r="G14" s="2">
        <v>105000</v>
      </c>
      <c r="H14" s="2">
        <v>43900</v>
      </c>
      <c r="I14" s="3">
        <f t="shared" si="0"/>
        <v>41.80952380952381</v>
      </c>
      <c r="J14" s="2">
        <v>101023</v>
      </c>
      <c r="K14" s="2">
        <v>15213</v>
      </c>
      <c r="L14" s="2">
        <f t="shared" si="1"/>
        <v>89787</v>
      </c>
      <c r="M14" s="2">
        <v>78009.09375</v>
      </c>
      <c r="N14" s="3">
        <f t="shared" si="2"/>
        <v>1.1509811957019433</v>
      </c>
      <c r="O14" s="3">
        <v>1296</v>
      </c>
      <c r="P14" s="3">
        <f t="shared" si="3"/>
        <v>69.280092592592595</v>
      </c>
      <c r="Q14" s="3">
        <f>ABS(N30-N14)*100</f>
        <v>2.9337998973530954</v>
      </c>
    </row>
    <row r="15" spans="1:17" x14ac:dyDescent="0.25">
      <c r="A15" t="s">
        <v>43</v>
      </c>
      <c r="B15" t="s">
        <v>44</v>
      </c>
      <c r="C15" s="1">
        <v>44365</v>
      </c>
      <c r="D15" s="2">
        <v>42000</v>
      </c>
      <c r="E15" t="s">
        <v>19</v>
      </c>
      <c r="F15" t="s">
        <v>20</v>
      </c>
      <c r="G15" s="2">
        <v>42000</v>
      </c>
      <c r="H15" s="2">
        <v>23650</v>
      </c>
      <c r="I15" s="3">
        <f t="shared" si="0"/>
        <v>56.30952380952381</v>
      </c>
      <c r="J15" s="2">
        <v>49454</v>
      </c>
      <c r="K15" s="2">
        <v>16685</v>
      </c>
      <c r="L15" s="2">
        <f t="shared" si="1"/>
        <v>25315</v>
      </c>
      <c r="M15" s="2">
        <v>31090.1328125</v>
      </c>
      <c r="N15" s="3">
        <f t="shared" si="2"/>
        <v>0.81424547629535793</v>
      </c>
      <c r="O15" s="3">
        <v>1729</v>
      </c>
      <c r="P15" s="3">
        <f t="shared" si="3"/>
        <v>14.641411220358588</v>
      </c>
      <c r="Q15" s="3">
        <f>ABS(N30-N15)*100</f>
        <v>36.607371838011638</v>
      </c>
    </row>
    <row r="16" spans="1:17" x14ac:dyDescent="0.25">
      <c r="A16" t="s">
        <v>43</v>
      </c>
      <c r="B16" t="s">
        <v>44</v>
      </c>
      <c r="C16" s="1">
        <v>44585</v>
      </c>
      <c r="D16" s="2">
        <v>40000</v>
      </c>
      <c r="E16" t="s">
        <v>19</v>
      </c>
      <c r="F16" t="s">
        <v>20</v>
      </c>
      <c r="G16" s="2">
        <v>40000</v>
      </c>
      <c r="H16" s="2">
        <v>23650</v>
      </c>
      <c r="I16" s="3">
        <f t="shared" si="0"/>
        <v>59.125000000000007</v>
      </c>
      <c r="J16" s="2">
        <v>54034</v>
      </c>
      <c r="K16" s="2">
        <v>16685</v>
      </c>
      <c r="L16" s="2">
        <f t="shared" si="1"/>
        <v>23315</v>
      </c>
      <c r="M16" s="2">
        <v>33953.63671875</v>
      </c>
      <c r="N16" s="3">
        <f t="shared" si="2"/>
        <v>0.68667165738758429</v>
      </c>
      <c r="O16" s="3">
        <v>1729</v>
      </c>
      <c r="P16" s="3">
        <f t="shared" si="3"/>
        <v>13.484673221515326</v>
      </c>
      <c r="Q16" s="3">
        <f>ABS(N30-N16)*100</f>
        <v>49.364753728789005</v>
      </c>
    </row>
    <row r="17" spans="1:17" x14ac:dyDescent="0.25">
      <c r="A17" t="s">
        <v>45</v>
      </c>
      <c r="B17" t="s">
        <v>46</v>
      </c>
      <c r="C17" s="1">
        <v>44428</v>
      </c>
      <c r="D17" s="2">
        <v>220000</v>
      </c>
      <c r="E17" t="s">
        <v>19</v>
      </c>
      <c r="F17" t="s">
        <v>20</v>
      </c>
      <c r="G17" s="2">
        <v>220000</v>
      </c>
      <c r="H17" s="2">
        <v>86450</v>
      </c>
      <c r="I17" s="3">
        <f t="shared" si="0"/>
        <v>39.295454545454547</v>
      </c>
      <c r="J17" s="2">
        <v>181256</v>
      </c>
      <c r="K17" s="2">
        <v>25315</v>
      </c>
      <c r="L17" s="2">
        <f t="shared" si="1"/>
        <v>194685</v>
      </c>
      <c r="M17" s="2">
        <v>148560.3125</v>
      </c>
      <c r="N17" s="3">
        <f t="shared" si="2"/>
        <v>1.3104778572675659</v>
      </c>
      <c r="O17" s="3">
        <v>1589</v>
      </c>
      <c r="P17" s="3">
        <f t="shared" si="3"/>
        <v>122.52045311516677</v>
      </c>
      <c r="Q17" s="3">
        <f>ABS(N30-N17)*100</f>
        <v>13.015866259209163</v>
      </c>
    </row>
    <row r="18" spans="1:17" x14ac:dyDescent="0.25">
      <c r="A18" t="s">
        <v>47</v>
      </c>
      <c r="B18" t="s">
        <v>48</v>
      </c>
      <c r="C18" s="1">
        <v>44726</v>
      </c>
      <c r="D18" s="2">
        <v>150000</v>
      </c>
      <c r="E18" t="s">
        <v>19</v>
      </c>
      <c r="F18" t="s">
        <v>20</v>
      </c>
      <c r="G18" s="2">
        <v>150000</v>
      </c>
      <c r="H18" s="2">
        <v>61200</v>
      </c>
      <c r="I18" s="3">
        <f t="shared" si="0"/>
        <v>40.799999999999997</v>
      </c>
      <c r="J18" s="2">
        <v>130452</v>
      </c>
      <c r="K18" s="2">
        <v>15606</v>
      </c>
      <c r="L18" s="2">
        <f t="shared" si="1"/>
        <v>134394</v>
      </c>
      <c r="M18" s="2">
        <v>104405.453125</v>
      </c>
      <c r="N18" s="3">
        <f t="shared" si="2"/>
        <v>1.2872316146082527</v>
      </c>
      <c r="O18" s="3">
        <v>1008</v>
      </c>
      <c r="P18" s="3">
        <f t="shared" si="3"/>
        <v>133.32738095238096</v>
      </c>
      <c r="Q18" s="3">
        <f>ABS(N30-N18)*100</f>
        <v>10.691241993277846</v>
      </c>
    </row>
    <row r="19" spans="1:17" x14ac:dyDescent="0.25">
      <c r="A19" t="s">
        <v>49</v>
      </c>
      <c r="B19" t="s">
        <v>50</v>
      </c>
      <c r="C19" s="1">
        <v>44572</v>
      </c>
      <c r="D19" s="2">
        <v>185000</v>
      </c>
      <c r="E19" t="s">
        <v>19</v>
      </c>
      <c r="F19" t="s">
        <v>20</v>
      </c>
      <c r="G19" s="2">
        <v>185000</v>
      </c>
      <c r="H19" s="2">
        <v>62900</v>
      </c>
      <c r="I19" s="3">
        <f t="shared" si="0"/>
        <v>34</v>
      </c>
      <c r="J19" s="2">
        <v>134645</v>
      </c>
      <c r="K19" s="2">
        <v>18979</v>
      </c>
      <c r="L19" s="2">
        <f t="shared" si="1"/>
        <v>166021</v>
      </c>
      <c r="M19" s="2">
        <v>105150.90625</v>
      </c>
      <c r="N19" s="3">
        <f t="shared" si="2"/>
        <v>1.578883206249114</v>
      </c>
      <c r="O19" s="3">
        <v>1260</v>
      </c>
      <c r="P19" s="3">
        <f t="shared" si="3"/>
        <v>131.76269841269843</v>
      </c>
      <c r="Q19" s="3">
        <f>ABS(N30-N19)*100</f>
        <v>39.856401157363976</v>
      </c>
    </row>
    <row r="20" spans="1:17" x14ac:dyDescent="0.25">
      <c r="A20" t="s">
        <v>51</v>
      </c>
      <c r="B20" t="s">
        <v>52</v>
      </c>
      <c r="C20" s="1">
        <v>44321</v>
      </c>
      <c r="D20" s="2">
        <v>410000</v>
      </c>
      <c r="E20" t="s">
        <v>19</v>
      </c>
      <c r="F20" t="s">
        <v>20</v>
      </c>
      <c r="G20" s="2">
        <v>410000</v>
      </c>
      <c r="H20" s="2">
        <v>152750</v>
      </c>
      <c r="I20" s="3">
        <f t="shared" si="0"/>
        <v>37.256097560975611</v>
      </c>
      <c r="J20" s="2">
        <v>321150</v>
      </c>
      <c r="K20" s="2">
        <v>17758</v>
      </c>
      <c r="L20" s="2">
        <f t="shared" si="1"/>
        <v>392242</v>
      </c>
      <c r="M20" s="2">
        <v>289722.578125</v>
      </c>
      <c r="N20" s="3">
        <f t="shared" si="2"/>
        <v>1.3538537539548205</v>
      </c>
      <c r="O20" s="3">
        <v>2424</v>
      </c>
      <c r="P20" s="3">
        <f t="shared" si="3"/>
        <v>161.81600660066007</v>
      </c>
      <c r="Q20" s="3">
        <f>ABS(N30-N20)*100</f>
        <v>17.353455927934625</v>
      </c>
    </row>
    <row r="21" spans="1:17" x14ac:dyDescent="0.25">
      <c r="A21" t="s">
        <v>53</v>
      </c>
      <c r="B21" t="s">
        <v>54</v>
      </c>
      <c r="C21" s="1">
        <v>44638</v>
      </c>
      <c r="D21" s="2">
        <v>189500</v>
      </c>
      <c r="E21" t="s">
        <v>19</v>
      </c>
      <c r="F21" t="s">
        <v>20</v>
      </c>
      <c r="G21" s="2">
        <v>189500</v>
      </c>
      <c r="H21" s="2">
        <v>67200</v>
      </c>
      <c r="I21" s="3">
        <f t="shared" si="0"/>
        <v>35.461741424802113</v>
      </c>
      <c r="J21" s="2">
        <v>142706</v>
      </c>
      <c r="K21" s="2">
        <v>19880</v>
      </c>
      <c r="L21" s="2">
        <f t="shared" si="1"/>
        <v>169620</v>
      </c>
      <c r="M21" s="2">
        <v>111660</v>
      </c>
      <c r="N21" s="3">
        <f t="shared" si="2"/>
        <v>1.5190757657173564</v>
      </c>
      <c r="O21" s="3">
        <v>1606</v>
      </c>
      <c r="P21" s="3">
        <f t="shared" si="3"/>
        <v>105.61643835616438</v>
      </c>
      <c r="Q21" s="3">
        <f>ABS(N30-N21)*100</f>
        <v>33.875657104188207</v>
      </c>
    </row>
    <row r="22" spans="1:17" x14ac:dyDescent="0.25">
      <c r="A22" t="s">
        <v>55</v>
      </c>
      <c r="B22" t="s">
        <v>56</v>
      </c>
      <c r="C22" s="1">
        <v>44638</v>
      </c>
      <c r="D22" s="2">
        <v>160800</v>
      </c>
      <c r="E22" t="s">
        <v>19</v>
      </c>
      <c r="F22" t="s">
        <v>20</v>
      </c>
      <c r="G22" s="2">
        <v>160800</v>
      </c>
      <c r="H22" s="2">
        <v>61500</v>
      </c>
      <c r="I22" s="3">
        <f t="shared" si="0"/>
        <v>38.246268656716417</v>
      </c>
      <c r="J22" s="2">
        <v>144042</v>
      </c>
      <c r="K22" s="2">
        <v>24036</v>
      </c>
      <c r="L22" s="2">
        <f t="shared" si="1"/>
        <v>136764</v>
      </c>
      <c r="M22" s="2">
        <v>109278.1796875</v>
      </c>
      <c r="N22" s="3">
        <f t="shared" si="2"/>
        <v>1.2515215790663836</v>
      </c>
      <c r="O22" s="3">
        <v>2128</v>
      </c>
      <c r="P22" s="3">
        <f t="shared" si="3"/>
        <v>64.268796992481199</v>
      </c>
      <c r="Q22" s="3">
        <f>ABS(N30-N22)*100</f>
        <v>7.1202384390909312</v>
      </c>
    </row>
    <row r="23" spans="1:17" x14ac:dyDescent="0.25">
      <c r="A23" t="s">
        <v>57</v>
      </c>
      <c r="B23" t="s">
        <v>58</v>
      </c>
      <c r="C23" s="1">
        <v>44663</v>
      </c>
      <c r="D23" s="2">
        <v>40000</v>
      </c>
      <c r="E23" t="s">
        <v>19</v>
      </c>
      <c r="F23" t="s">
        <v>20</v>
      </c>
      <c r="G23" s="2">
        <v>40000</v>
      </c>
      <c r="H23" s="2">
        <v>54900</v>
      </c>
      <c r="I23" s="3">
        <f t="shared" si="0"/>
        <v>137.25</v>
      </c>
      <c r="J23" s="2">
        <v>109698</v>
      </c>
      <c r="K23" s="2">
        <v>21350</v>
      </c>
      <c r="L23" s="2">
        <f t="shared" si="1"/>
        <v>18650</v>
      </c>
      <c r="M23" s="2">
        <v>80316.3671875</v>
      </c>
      <c r="N23" s="3">
        <f t="shared" si="2"/>
        <v>0.23220671767264126</v>
      </c>
      <c r="O23" s="3">
        <v>1512</v>
      </c>
      <c r="P23" s="3">
        <f t="shared" si="3"/>
        <v>12.334656084656086</v>
      </c>
      <c r="Q23" s="3">
        <f>ABS(N30-N23)*100</f>
        <v>94.811247700283303</v>
      </c>
    </row>
    <row r="24" spans="1:17" x14ac:dyDescent="0.25">
      <c r="A24" t="s">
        <v>59</v>
      </c>
      <c r="B24" t="s">
        <v>60</v>
      </c>
      <c r="C24" s="1">
        <v>44755</v>
      </c>
      <c r="D24" s="2">
        <v>230000</v>
      </c>
      <c r="E24" t="s">
        <v>19</v>
      </c>
      <c r="F24" t="s">
        <v>20</v>
      </c>
      <c r="G24" s="2">
        <v>230000</v>
      </c>
      <c r="H24" s="2">
        <v>92050</v>
      </c>
      <c r="I24" s="3">
        <f t="shared" si="0"/>
        <v>40.021739130434781</v>
      </c>
      <c r="J24" s="2">
        <v>197615</v>
      </c>
      <c r="K24" s="2">
        <v>17655</v>
      </c>
      <c r="L24" s="2">
        <f t="shared" si="1"/>
        <v>212345</v>
      </c>
      <c r="M24" s="2">
        <v>163600</v>
      </c>
      <c r="N24" s="3">
        <f t="shared" si="2"/>
        <v>1.2979523227383862</v>
      </c>
      <c r="O24" s="3">
        <v>1368</v>
      </c>
      <c r="P24" s="3">
        <f t="shared" si="3"/>
        <v>155.22295321637426</v>
      </c>
      <c r="Q24" s="3">
        <f>ABS(N30-N24)*100</f>
        <v>11.763312806291193</v>
      </c>
    </row>
    <row r="25" spans="1:17" x14ac:dyDescent="0.25">
      <c r="A25" t="s">
        <v>61</v>
      </c>
      <c r="B25" t="s">
        <v>62</v>
      </c>
      <c r="C25" s="1">
        <v>44313</v>
      </c>
      <c r="D25" s="2">
        <v>82000</v>
      </c>
      <c r="E25" t="s">
        <v>19</v>
      </c>
      <c r="F25" t="s">
        <v>20</v>
      </c>
      <c r="G25" s="2">
        <v>82000</v>
      </c>
      <c r="H25" s="2">
        <v>47800</v>
      </c>
      <c r="I25" s="3">
        <f t="shared" si="0"/>
        <v>58.292682926829265</v>
      </c>
      <c r="J25" s="2">
        <v>100135</v>
      </c>
      <c r="K25" s="2">
        <v>9613</v>
      </c>
      <c r="L25" s="2">
        <f t="shared" si="1"/>
        <v>72387</v>
      </c>
      <c r="M25" s="2">
        <v>95286.3125</v>
      </c>
      <c r="N25" s="3">
        <f t="shared" si="2"/>
        <v>0.75967888882256829</v>
      </c>
      <c r="O25" s="3">
        <v>1102</v>
      </c>
      <c r="P25" s="3">
        <f t="shared" si="3"/>
        <v>65.686932849364794</v>
      </c>
      <c r="Q25" s="3">
        <f>ABS(N30-N25)*100</f>
        <v>42.064030585290602</v>
      </c>
    </row>
    <row r="26" spans="1:17" x14ac:dyDescent="0.25">
      <c r="A26" t="s">
        <v>63</v>
      </c>
      <c r="B26" t="s">
        <v>64</v>
      </c>
      <c r="C26" s="1">
        <v>44351</v>
      </c>
      <c r="D26" s="2">
        <v>62000</v>
      </c>
      <c r="E26" t="s">
        <v>19</v>
      </c>
      <c r="F26" t="s">
        <v>20</v>
      </c>
      <c r="G26" s="2">
        <v>62000</v>
      </c>
      <c r="H26" s="2">
        <v>22650</v>
      </c>
      <c r="I26" s="3">
        <f t="shared" si="0"/>
        <v>36.532258064516128</v>
      </c>
      <c r="J26" s="2">
        <v>47693</v>
      </c>
      <c r="K26" s="2">
        <v>11106</v>
      </c>
      <c r="L26" s="2">
        <f t="shared" si="1"/>
        <v>50894</v>
      </c>
      <c r="M26" s="2">
        <v>38512.6328125</v>
      </c>
      <c r="N26" s="3">
        <f t="shared" si="2"/>
        <v>1.3214884645196574</v>
      </c>
      <c r="O26" s="3">
        <v>600</v>
      </c>
      <c r="P26" s="3">
        <f t="shared" si="3"/>
        <v>84.823333333333338</v>
      </c>
      <c r="Q26" s="3">
        <f>ABS(N30-N26)*100</f>
        <v>14.11692698441831</v>
      </c>
    </row>
    <row r="27" spans="1:17" x14ac:dyDescent="0.25">
      <c r="A27" t="s">
        <v>65</v>
      </c>
      <c r="B27" t="s">
        <v>66</v>
      </c>
      <c r="C27" s="1">
        <v>44361</v>
      </c>
      <c r="D27" s="2">
        <v>80500</v>
      </c>
      <c r="E27" t="s">
        <v>19</v>
      </c>
      <c r="F27" t="s">
        <v>20</v>
      </c>
      <c r="G27" s="2">
        <v>80500</v>
      </c>
      <c r="H27" s="2">
        <v>31550</v>
      </c>
      <c r="I27" s="3">
        <f t="shared" si="0"/>
        <v>39.192546583850927</v>
      </c>
      <c r="J27" s="2">
        <v>67134</v>
      </c>
      <c r="K27" s="2">
        <v>6237</v>
      </c>
      <c r="L27" s="2">
        <f t="shared" si="1"/>
        <v>74263</v>
      </c>
      <c r="M27" s="2">
        <v>64102.10546875</v>
      </c>
      <c r="N27" s="3">
        <f t="shared" si="2"/>
        <v>1.1585110887848056</v>
      </c>
      <c r="O27" s="3">
        <v>1091</v>
      </c>
      <c r="P27" s="3">
        <f t="shared" si="3"/>
        <v>68.06874427131072</v>
      </c>
      <c r="Q27" s="3">
        <f>ABS(N30-N27)*100</f>
        <v>2.1808105890668728</v>
      </c>
    </row>
    <row r="28" spans="1:17" x14ac:dyDescent="0.25">
      <c r="C28" s="1" t="s">
        <v>67</v>
      </c>
      <c r="D28" s="2">
        <f>+SUM(D3:D27)</f>
        <v>3495300</v>
      </c>
      <c r="G28" s="2">
        <f>+SUM(G3:G27)</f>
        <v>3495300</v>
      </c>
      <c r="H28" s="2">
        <f>+SUM(H3:H27)</f>
        <v>1444100</v>
      </c>
      <c r="J28" s="2">
        <f>+SUM(J3:J27)</f>
        <v>3131212</v>
      </c>
      <c r="L28" s="2">
        <f>+SUM(L3:L27)</f>
        <v>3084470</v>
      </c>
      <c r="M28" s="2">
        <f>+SUM(M3:M27)</f>
        <v>2544953.62109375</v>
      </c>
      <c r="P28" s="3">
        <f>AVERAGE(P3:P27)</f>
        <v>85.917291497886765</v>
      </c>
      <c r="Q28" s="3">
        <f>ABS(N30-N29)*100</f>
        <v>3.1675387243225162</v>
      </c>
    </row>
    <row r="29" spans="1:17" x14ac:dyDescent="0.25">
      <c r="H29" s="2" t="s">
        <v>68</v>
      </c>
      <c r="I29" s="3">
        <f>H28/G28*100</f>
        <v>41.315480788487399</v>
      </c>
      <c r="M29" s="2" t="s">
        <v>69</v>
      </c>
      <c r="N29" s="3">
        <f>L28/M28</f>
        <v>1.2119945819186995</v>
      </c>
      <c r="P29" s="3" t="s">
        <v>70</v>
      </c>
    </row>
    <row r="30" spans="1:17" x14ac:dyDescent="0.25">
      <c r="H30" s="2" t="s">
        <v>71</v>
      </c>
      <c r="I30" s="3">
        <f>STDEV(I3:I27)</f>
        <v>20.744444883930875</v>
      </c>
      <c r="M30" s="2" t="s">
        <v>72</v>
      </c>
      <c r="N30" s="7">
        <f>AVERAGE(N3:N27)</f>
        <v>1.1803191946754743</v>
      </c>
      <c r="P30" s="3" t="s">
        <v>73</v>
      </c>
      <c r="Q30" s="3" t="s">
        <v>74</v>
      </c>
    </row>
    <row r="32" spans="1:17" x14ac:dyDescent="0.25">
      <c r="C32" s="5"/>
      <c r="D32" s="4" t="s">
        <v>76</v>
      </c>
    </row>
    <row r="33" spans="4:5" x14ac:dyDescent="0.25">
      <c r="D33" s="6">
        <v>1.18</v>
      </c>
      <c r="E33" t="s">
        <v>77</v>
      </c>
    </row>
    <row r="34" spans="4:5" x14ac:dyDescent="0.25">
      <c r="D34" s="8" t="s">
        <v>78</v>
      </c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E3DB-5CAC-45B5-A4BA-AD711AE0ACE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24MResECF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Tina Fleischmann</cp:lastModifiedBy>
  <cp:lastPrinted>2024-04-20T16:50:19Z</cp:lastPrinted>
  <dcterms:created xsi:type="dcterms:W3CDTF">2024-01-29T17:38:20Z</dcterms:created>
  <dcterms:modified xsi:type="dcterms:W3CDTF">2024-05-14T16:17:58Z</dcterms:modified>
</cp:coreProperties>
</file>