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9AA7515E-DD47-4874-A3FB-1766C2596AA6}" xr6:coauthVersionLast="47" xr6:coauthVersionMax="47" xr10:uidLastSave="{00000000-0000-0000-0000-000000000000}"/>
  <bookViews>
    <workbookView xWindow="2505" yWindow="2505" windowWidth="21600" windowHeight="11385" xr2:uid="{09F2516B-CEDC-4F3A-8456-8C768D685351}"/>
  </bookViews>
  <sheets>
    <sheet name="M24ResLV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2" l="1"/>
  <c r="R6" i="2"/>
  <c r="P16" i="2"/>
  <c r="M16" i="2"/>
  <c r="L16" i="2"/>
  <c r="J16" i="2"/>
  <c r="H16" i="2"/>
  <c r="G16" i="2"/>
  <c r="D16" i="2"/>
  <c r="I14" i="2"/>
  <c r="I13" i="2"/>
  <c r="I12" i="2"/>
  <c r="I11" i="2" l="1"/>
  <c r="O16" i="2"/>
  <c r="S14" i="2"/>
  <c r="S13" i="2"/>
  <c r="S12" i="2"/>
  <c r="S11" i="2"/>
  <c r="R14" i="2"/>
  <c r="R13" i="2"/>
  <c r="R12" i="2"/>
  <c r="R11" i="2"/>
  <c r="Q14" i="2"/>
  <c r="Q13" i="2"/>
  <c r="Q12" i="2"/>
  <c r="Q11" i="2"/>
  <c r="Q10" i="2"/>
  <c r="K16" i="2"/>
  <c r="K6" i="2"/>
  <c r="S6" i="2" s="1"/>
  <c r="I6" i="2"/>
  <c r="I3" i="2"/>
  <c r="K3" i="2"/>
  <c r="Q3" i="2" s="1"/>
  <c r="I4" i="2"/>
  <c r="K4" i="2"/>
  <c r="S4" i="2" s="1"/>
  <c r="Q4" i="2"/>
  <c r="K5" i="2"/>
  <c r="I7" i="2"/>
  <c r="K7" i="2"/>
  <c r="Q7" i="2" s="1"/>
  <c r="K8" i="2"/>
  <c r="I9" i="2"/>
  <c r="K9" i="2"/>
  <c r="I10" i="2"/>
  <c r="K10" i="2"/>
  <c r="R7" i="2" l="1"/>
  <c r="R10" i="2"/>
  <c r="R3" i="2"/>
  <c r="I18" i="2"/>
  <c r="Q6" i="2"/>
  <c r="I17" i="2"/>
  <c r="R4" i="2"/>
  <c r="S3" i="2"/>
  <c r="S7" i="2"/>
  <c r="S10" i="2"/>
  <c r="S9" i="2"/>
  <c r="R9" i="2"/>
  <c r="M18" i="2" l="1"/>
  <c r="P18" i="2" l="1"/>
  <c r="S18" i="2"/>
</calcChain>
</file>

<file path=xl/sharedStrings.xml><?xml version="1.0" encoding="utf-8"?>
<sst xmlns="http://schemas.openxmlformats.org/spreadsheetml/2006/main" count="102" uniqueCount="66">
  <si>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</si>
  <si>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</si>
  <si>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</si>
  <si>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</si>
  <si>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</si>
  <si>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</si>
  <si>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</si>
  <si>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</si>
  <si>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</si>
  <si>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</si>
  <si>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</si>
  <si>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</si>
  <si>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</si>
  <si>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</si>
  <si>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</si>
  <si>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</si>
  <si>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</si>
  <si>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</si>
  <si>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</si>
  <si>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Other Parcels in Sale</t>
  </si>
  <si>
    <t>090-017-200-010-05</t>
  </si>
  <si>
    <t>W RUSSELL RD</t>
  </si>
  <si>
    <t>WD</t>
  </si>
  <si>
    <t>03-ARM'S LENGTH</t>
  </si>
  <si>
    <t>RURAL</t>
  </si>
  <si>
    <t>090-018-400-020-04</t>
  </si>
  <si>
    <t>S KNIGHT RD</t>
  </si>
  <si>
    <t>090-018-400-020-07, 090-018-400-020-06</t>
  </si>
  <si>
    <t>090-018-400-020-06</t>
  </si>
  <si>
    <t>090-018-400-020-07, 090-018-400-020-04</t>
  </si>
  <si>
    <t>090-020-200-030-02</t>
  </si>
  <si>
    <t>W MUNGER RD</t>
  </si>
  <si>
    <t>090-020-200-040-02</t>
  </si>
  <si>
    <t>090-027-400-020-00</t>
  </si>
  <si>
    <t>S NOLET RD</t>
  </si>
  <si>
    <t>QC</t>
  </si>
  <si>
    <t>090-035-300-020-01</t>
  </si>
  <si>
    <t>2891 S NOLET RD</t>
  </si>
  <si>
    <t>090-M20-000-010-01</t>
  </si>
  <si>
    <t>E MUNGER RD</t>
  </si>
  <si>
    <t>SUB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</si>
  <si>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</si>
  <si>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</si>
  <si>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</si>
  <si>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</si>
  <si>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</si>
  <si>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</si>
  <si>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</si>
  <si>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Line 7</t>
  </si>
  <si>
    <t>Explanation of Value used</t>
  </si>
  <si>
    <t xml:space="preserve">$3,000/acre woods </t>
  </si>
  <si>
    <t>Line 6</t>
  </si>
  <si>
    <t>130-003-300-010-01</t>
  </si>
  <si>
    <t>130-009-400-060-00</t>
  </si>
  <si>
    <t>130-042-400-020-02</t>
  </si>
  <si>
    <t>130-R05-000-029-01</t>
  </si>
  <si>
    <t>$0.57/SF</t>
  </si>
  <si>
    <t>Line 18</t>
  </si>
  <si>
    <t>$4,900 / acre</t>
  </si>
  <si>
    <t>$70/FF</t>
  </si>
  <si>
    <t>Line 9</t>
  </si>
  <si>
    <t>Notes</t>
  </si>
  <si>
    <t>Portsmouth Twp</t>
  </si>
  <si>
    <t>Due to lack of sales, sales from neighboring township were included.</t>
  </si>
  <si>
    <t>2024 Merritt Township Residential Rural and Sub Land Value Analysis</t>
  </si>
  <si>
    <r>
      <rPr>
        <b/>
        <u/>
        <sz val="11"/>
        <color rgb="FFFF0000"/>
        <rFont val="Aptos Narrow"/>
        <family val="2"/>
        <scheme val="minor"/>
      </rPr>
      <t>Used for Rural and Sub 2024</t>
    </r>
    <r>
      <rPr>
        <b/>
        <sz val="11"/>
        <color rgb="FFFF0000"/>
        <rFont val="Aptos Narrow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</si>
</sst>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0" borderId="0" xfId="0" applyNumberFormat="1"/>
    <xf numFmtId="164" fontId="0" fillId="2" borderId="0" xfId="0" applyNumberFormat="1" applyFill="1"/>
    <xf numFmtId="2" fontId="0" fillId="0" borderId="0" xfId="0" applyNumberFormat="1"/>
    <xf numFmtId="2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0" fontId="1" fillId="0" borderId="0" xfId="0" applyFont="1"/>
    <xf numFmtId="164" fontId="2" fillId="0" borderId="0" xfId="0" applyNumberFormat="1" applyFont="1"/>
    <xf numFmtId="164" fontId="3" fillId="2" borderId="0" xfId="0" applyNumberFormat="1" applyFont="1" applyFill="1"/>
    <xf numFmtId="164" fontId="4" fillId="0" borderId="0" xfId="0" applyNumberFormat="1" applyFont="1"/>
    <xf numFmtId="0" fontId="4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ADD3-1809-4A42-964B-7465954F4A65}">
  <dimension ref="A1:U24"/>
  <sheetViews>
    <sheetView tabSelected="1" topLeftCell="C1" workbookViewId="0">
      <selection activeCell="S18" sqref="S18"/>
    </sheetView>
  </sheetViews>
  <sheetFormatPr defaultRowHeight="15" x14ac:dyDescent="0.25"/>
  <cols>
    <col min="1" max="1" width="19.28515625" customWidth="1"/>
    <col min="2" max="2" width="0" hidden="1" customWidth="1"/>
    <col min="3" max="3" width="10.42578125" style="1" bestFit="1" customWidth="1"/>
    <col min="4" max="4" width="26.42578125" style="4" bestFit="1" customWidth="1"/>
    <col min="5" max="5" width="6.7109375" customWidth="1"/>
    <col min="6" max="6" width="17.140625" customWidth="1"/>
    <col min="7" max="8" width="11.140625" style="4" bestFit="1" customWidth="1"/>
    <col min="9" max="9" width="13" style="6" customWidth="1"/>
    <col min="10" max="10" width="11.140625" style="4" bestFit="1" customWidth="1"/>
    <col min="11" max="11" width="13.140625" style="4" customWidth="1"/>
    <col min="12" max="12" width="14.28515625" style="4" customWidth="1"/>
    <col min="13" max="13" width="10.5703125" style="6" customWidth="1"/>
    <col min="14" max="14" width="9.140625" style="8"/>
    <col min="15" max="15" width="10.85546875" style="6" customWidth="1"/>
    <col min="16" max="16" width="10.140625" style="6" bestFit="1" customWidth="1"/>
    <col min="17" max="17" width="9.140625" style="4"/>
    <col min="18" max="18" width="11.140625" style="4" bestFit="1" customWidth="1"/>
    <col min="19" max="19" width="9.140625" style="4"/>
    <col min="20" max="20" width="17.42578125" customWidth="1"/>
  </cols>
  <sheetData>
    <row r="1" spans="1:21" x14ac:dyDescent="0.25">
      <c r="F1" s="10" t="s">
        <v>64</v>
      </c>
    </row>
    <row r="2" spans="1:21" x14ac:dyDescent="0.25">
      <c r="A2" t="s">
        <v>0</v>
      </c>
      <c r="B2" t="s">
        <v>1</v>
      </c>
      <c r="C2" s="1" t="s">
        <v>2</v>
      </c>
      <c r="D2" s="4" t="s">
        <v>3</v>
      </c>
      <c r="E2" t="s">
        <v>4</v>
      </c>
      <c r="F2" t="s">
        <v>5</v>
      </c>
      <c r="G2" s="4" t="s">
        <v>6</v>
      </c>
      <c r="H2" s="4" t="s">
        <v>7</v>
      </c>
      <c r="I2" s="6" t="s">
        <v>8</v>
      </c>
      <c r="J2" s="4" t="s">
        <v>9</v>
      </c>
      <c r="K2" s="4" t="s">
        <v>10</v>
      </c>
      <c r="L2" s="4" t="s">
        <v>11</v>
      </c>
      <c r="M2" s="6" t="s">
        <v>12</v>
      </c>
      <c r="N2" s="8" t="s">
        <v>13</v>
      </c>
      <c r="O2" s="6" t="s">
        <v>14</v>
      </c>
      <c r="P2" s="6" t="s">
        <v>15</v>
      </c>
      <c r="Q2" s="4" t="s">
        <v>16</v>
      </c>
      <c r="R2" s="4" t="s">
        <v>17</v>
      </c>
      <c r="S2" s="4" t="s">
        <v>18</v>
      </c>
      <c r="T2" t="s">
        <v>19</v>
      </c>
      <c r="U2" t="s">
        <v>61</v>
      </c>
    </row>
    <row r="3" spans="1:21" x14ac:dyDescent="0.25">
      <c r="A3" t="s">
        <v>20</v>
      </c>
      <c r="B3" t="s">
        <v>21</v>
      </c>
      <c r="C3" s="1">
        <v>44547</v>
      </c>
      <c r="D3" s="4">
        <v>32000</v>
      </c>
      <c r="E3" t="s">
        <v>22</v>
      </c>
      <c r="F3" t="s">
        <v>23</v>
      </c>
      <c r="G3" s="4">
        <v>32000</v>
      </c>
      <c r="H3" s="4">
        <v>21650</v>
      </c>
      <c r="I3" s="6">
        <f>H3/G3*100</f>
        <v>67.65625</v>
      </c>
      <c r="J3" s="4">
        <v>43736</v>
      </c>
      <c r="K3" s="4">
        <f>G3-16045</f>
        <v>15955</v>
      </c>
      <c r="L3" s="4">
        <v>27691</v>
      </c>
      <c r="M3" s="6">
        <v>307.67259799999999</v>
      </c>
      <c r="N3" s="8">
        <v>342</v>
      </c>
      <c r="O3" s="6">
        <v>2.0019999999999998</v>
      </c>
      <c r="P3" s="6">
        <v>2.0019999999999998</v>
      </c>
      <c r="Q3" s="4">
        <f>K3/M3</f>
        <v>51.857071782518638</v>
      </c>
      <c r="R3" s="4">
        <f>K3/O3</f>
        <v>7969.5304695304703</v>
      </c>
      <c r="S3" s="4">
        <f>K3/O3/43560</f>
        <v>0.18295524493871604</v>
      </c>
      <c r="U3" t="s">
        <v>24</v>
      </c>
    </row>
    <row r="4" spans="1:21" s="2" customFormat="1" x14ac:dyDescent="0.25">
      <c r="A4" s="2" t="s">
        <v>25</v>
      </c>
      <c r="B4" s="2" t="s">
        <v>26</v>
      </c>
      <c r="C4" s="3">
        <v>44469</v>
      </c>
      <c r="D4" s="5">
        <v>313500</v>
      </c>
      <c r="E4" s="2" t="s">
        <v>22</v>
      </c>
      <c r="F4" s="2" t="s">
        <v>23</v>
      </c>
      <c r="G4" s="5">
        <v>313500</v>
      </c>
      <c r="H4" s="5">
        <v>8450</v>
      </c>
      <c r="I4" s="7">
        <f>H4/G4*100</f>
        <v>2.6953748006379583</v>
      </c>
      <c r="J4" s="5">
        <v>16858</v>
      </c>
      <c r="K4" s="5">
        <f t="shared" ref="K4:K9" si="0">G4-0</f>
        <v>313500</v>
      </c>
      <c r="L4" s="5">
        <v>16858</v>
      </c>
      <c r="M4" s="7">
        <v>280.96488299999999</v>
      </c>
      <c r="N4" s="9">
        <v>198.029999</v>
      </c>
      <c r="O4" s="7">
        <v>1.282</v>
      </c>
      <c r="P4" s="7">
        <v>1.282</v>
      </c>
      <c r="Q4" s="5">
        <f>K4/M4</f>
        <v>1115.797805948582</v>
      </c>
      <c r="R4" s="5">
        <f>K4/O4</f>
        <v>244539.78159126366</v>
      </c>
      <c r="S4" s="5">
        <f>K4/O4/43560</f>
        <v>5.6138609180730867</v>
      </c>
      <c r="T4" s="2" t="s">
        <v>27</v>
      </c>
      <c r="U4" s="2" t="s">
        <v>24</v>
      </c>
    </row>
    <row r="5" spans="1:21" s="2" customFormat="1" x14ac:dyDescent="0.25">
      <c r="A5" s="2" t="s">
        <v>28</v>
      </c>
      <c r="B5" s="2" t="s">
        <v>26</v>
      </c>
      <c r="C5" s="3">
        <v>44469</v>
      </c>
      <c r="D5" s="5">
        <v>0</v>
      </c>
      <c r="E5" s="2" t="s">
        <v>22</v>
      </c>
      <c r="F5" s="2" t="s">
        <v>23</v>
      </c>
      <c r="G5" s="5">
        <v>0</v>
      </c>
      <c r="H5" s="5">
        <v>0</v>
      </c>
      <c r="I5" s="7">
        <v>0</v>
      </c>
      <c r="J5" s="5">
        <v>0</v>
      </c>
      <c r="K5" s="5">
        <f t="shared" si="0"/>
        <v>0</v>
      </c>
      <c r="L5" s="5">
        <v>0</v>
      </c>
      <c r="M5" s="7">
        <v>0</v>
      </c>
      <c r="N5" s="9">
        <v>0</v>
      </c>
      <c r="O5" s="7">
        <v>0</v>
      </c>
      <c r="P5" s="7">
        <v>11.73</v>
      </c>
      <c r="Q5" s="5">
        <v>0</v>
      </c>
      <c r="R5" s="5">
        <v>0</v>
      </c>
      <c r="S5" s="5">
        <v>0</v>
      </c>
      <c r="T5" s="2" t="s">
        <v>29</v>
      </c>
      <c r="U5" s="2" t="s">
        <v>24</v>
      </c>
    </row>
    <row r="6" spans="1:21" x14ac:dyDescent="0.25">
      <c r="A6" t="s">
        <v>33</v>
      </c>
      <c r="B6" t="s">
        <v>34</v>
      </c>
      <c r="C6" s="1">
        <v>44856</v>
      </c>
      <c r="D6" s="4">
        <v>3000</v>
      </c>
      <c r="E6" t="s">
        <v>35</v>
      </c>
      <c r="F6" t="s">
        <v>23</v>
      </c>
      <c r="G6" s="4">
        <v>3000</v>
      </c>
      <c r="H6" s="4">
        <v>8550</v>
      </c>
      <c r="I6" s="6">
        <f>H6/G6*100</f>
        <v>285</v>
      </c>
      <c r="J6" s="4">
        <v>17120</v>
      </c>
      <c r="K6" s="4">
        <f t="shared" si="0"/>
        <v>3000</v>
      </c>
      <c r="L6" s="4">
        <v>17120</v>
      </c>
      <c r="M6" s="6">
        <v>285.334521</v>
      </c>
      <c r="N6" s="8">
        <v>132</v>
      </c>
      <c r="O6" s="6">
        <v>1</v>
      </c>
      <c r="P6" s="6">
        <v>1</v>
      </c>
      <c r="Q6" s="4">
        <f>K6/M6</f>
        <v>10.513974928396413</v>
      </c>
      <c r="R6" s="13">
        <f>K6/O6</f>
        <v>3000</v>
      </c>
      <c r="S6" s="4">
        <f>K6/O6/43560</f>
        <v>6.8870523415977963E-2</v>
      </c>
      <c r="U6" t="s">
        <v>24</v>
      </c>
    </row>
    <row r="7" spans="1:21" s="2" customFormat="1" x14ac:dyDescent="0.25">
      <c r="A7" s="2" t="s">
        <v>30</v>
      </c>
      <c r="B7" s="2" t="s">
        <v>31</v>
      </c>
      <c r="C7" s="3">
        <v>44701</v>
      </c>
      <c r="D7" s="5">
        <v>50000</v>
      </c>
      <c r="E7" s="2" t="s">
        <v>22</v>
      </c>
      <c r="F7" s="2" t="s">
        <v>23</v>
      </c>
      <c r="G7" s="5">
        <v>50000</v>
      </c>
      <c r="H7" s="5">
        <v>22150</v>
      </c>
      <c r="I7" s="7">
        <f>H7/G7*100</f>
        <v>44.3</v>
      </c>
      <c r="J7" s="5">
        <v>44393</v>
      </c>
      <c r="K7" s="5">
        <f t="shared" si="0"/>
        <v>50000</v>
      </c>
      <c r="L7" s="5">
        <v>44393</v>
      </c>
      <c r="M7" s="7">
        <v>337.93</v>
      </c>
      <c r="N7" s="9">
        <v>629.62</v>
      </c>
      <c r="O7" s="7">
        <v>10.32</v>
      </c>
      <c r="P7" s="7">
        <v>5.15</v>
      </c>
      <c r="Q7" s="5">
        <f>K7/M7</f>
        <v>147.95963661113248</v>
      </c>
      <c r="R7" s="12">
        <f>K7/O7</f>
        <v>4844.9612403100773</v>
      </c>
      <c r="S7" s="5">
        <f>K7/O7/43560</f>
        <v>0.11122500551676028</v>
      </c>
      <c r="T7" s="2" t="s">
        <v>32</v>
      </c>
      <c r="U7" s="2" t="s">
        <v>24</v>
      </c>
    </row>
    <row r="8" spans="1:21" s="2" customFormat="1" x14ac:dyDescent="0.25">
      <c r="A8" s="2" t="s">
        <v>32</v>
      </c>
      <c r="B8" s="2" t="s">
        <v>31</v>
      </c>
      <c r="C8" s="3">
        <v>44701</v>
      </c>
      <c r="D8" s="5">
        <v>0</v>
      </c>
      <c r="E8" s="2" t="s">
        <v>22</v>
      </c>
      <c r="F8" s="2" t="s">
        <v>23</v>
      </c>
      <c r="G8" s="5">
        <v>0</v>
      </c>
      <c r="H8" s="5">
        <v>0</v>
      </c>
      <c r="I8" s="7">
        <v>0</v>
      </c>
      <c r="J8" s="5">
        <v>0</v>
      </c>
      <c r="K8" s="5">
        <f t="shared" si="0"/>
        <v>0</v>
      </c>
      <c r="L8" s="5">
        <v>0</v>
      </c>
      <c r="M8" s="7">
        <v>0</v>
      </c>
      <c r="N8" s="9">
        <v>0</v>
      </c>
      <c r="O8" s="7">
        <v>0</v>
      </c>
      <c r="P8" s="7">
        <v>5.1740000000000004</v>
      </c>
      <c r="Q8" s="5">
        <v>0</v>
      </c>
      <c r="R8" s="5">
        <v>0</v>
      </c>
      <c r="S8" s="5">
        <v>0</v>
      </c>
      <c r="T8" s="2" t="s">
        <v>30</v>
      </c>
      <c r="U8" s="2" t="s">
        <v>24</v>
      </c>
    </row>
    <row r="9" spans="1:21" x14ac:dyDescent="0.25">
      <c r="A9" t="s">
        <v>36</v>
      </c>
      <c r="B9" t="s">
        <v>37</v>
      </c>
      <c r="C9" s="1">
        <v>44246</v>
      </c>
      <c r="D9" s="4">
        <v>17500</v>
      </c>
      <c r="E9" t="s">
        <v>22</v>
      </c>
      <c r="F9" t="s">
        <v>23</v>
      </c>
      <c r="G9" s="4">
        <v>17500</v>
      </c>
      <c r="H9" s="4">
        <v>10050</v>
      </c>
      <c r="I9" s="6">
        <f t="shared" ref="I9:I14" si="1">H9/G9*100</f>
        <v>57.428571428571431</v>
      </c>
      <c r="J9" s="4">
        <v>20099</v>
      </c>
      <c r="K9" s="4">
        <f t="shared" si="0"/>
        <v>17500</v>
      </c>
      <c r="L9" s="4">
        <v>20099</v>
      </c>
      <c r="M9" s="6">
        <v>251.23979700000001</v>
      </c>
      <c r="N9" s="8">
        <v>300</v>
      </c>
      <c r="O9" s="6">
        <v>1.5009999999999999</v>
      </c>
      <c r="P9" s="6">
        <v>1.5009999999999999</v>
      </c>
      <c r="Q9" s="15">
        <f>K9/M9</f>
        <v>69.654569892842247</v>
      </c>
      <c r="R9" s="4">
        <f t="shared" ref="R9:R14" si="2">K9/O9</f>
        <v>11658.894070619588</v>
      </c>
      <c r="S9" s="4">
        <f>K9/O9/43560</f>
        <v>0.26765137903167097</v>
      </c>
      <c r="U9" t="s">
        <v>24</v>
      </c>
    </row>
    <row r="10" spans="1:21" x14ac:dyDescent="0.25">
      <c r="A10" t="s">
        <v>38</v>
      </c>
      <c r="B10" t="s">
        <v>39</v>
      </c>
      <c r="C10" s="1">
        <v>44677</v>
      </c>
      <c r="D10" s="4">
        <v>15000</v>
      </c>
      <c r="E10" t="s">
        <v>22</v>
      </c>
      <c r="F10" t="s">
        <v>23</v>
      </c>
      <c r="G10" s="4">
        <v>15000</v>
      </c>
      <c r="H10" s="4">
        <v>5150</v>
      </c>
      <c r="I10" s="6">
        <f t="shared" si="1"/>
        <v>34.333333333333336</v>
      </c>
      <c r="J10" s="4">
        <v>10162</v>
      </c>
      <c r="K10" s="4">
        <f>G10-6702</f>
        <v>8298</v>
      </c>
      <c r="L10" s="4">
        <v>3460</v>
      </c>
      <c r="M10" s="6">
        <v>38.444620999999998</v>
      </c>
      <c r="N10" s="8">
        <v>100</v>
      </c>
      <c r="O10" s="6">
        <v>0.112</v>
      </c>
      <c r="P10" s="6">
        <v>0.112</v>
      </c>
      <c r="Q10" s="4">
        <f t="shared" ref="Q10:Q14" si="3">K10/M10</f>
        <v>215.84293938025817</v>
      </c>
      <c r="R10" s="4">
        <f t="shared" si="2"/>
        <v>74089.28571428571</v>
      </c>
      <c r="S10" s="4">
        <f>K10/O10/43560</f>
        <v>1.7008559622195984</v>
      </c>
      <c r="U10" t="s">
        <v>40</v>
      </c>
    </row>
    <row r="11" spans="1:21" x14ac:dyDescent="0.25">
      <c r="A11" t="s">
        <v>52</v>
      </c>
      <c r="C11" s="1">
        <v>44261</v>
      </c>
      <c r="D11" s="4">
        <v>101300</v>
      </c>
      <c r="E11" t="s">
        <v>22</v>
      </c>
      <c r="F11" t="s">
        <v>23</v>
      </c>
      <c r="G11" s="4">
        <v>101300</v>
      </c>
      <c r="H11" s="4">
        <v>47600</v>
      </c>
      <c r="I11" s="6">
        <f t="shared" si="1"/>
        <v>46.989141164856861</v>
      </c>
      <c r="J11" s="4">
        <v>99317</v>
      </c>
      <c r="K11" s="4">
        <v>17281</v>
      </c>
      <c r="L11" s="4">
        <v>15298</v>
      </c>
      <c r="M11" s="6">
        <v>122.4</v>
      </c>
      <c r="N11" s="8">
        <v>257.60000000000002</v>
      </c>
      <c r="O11" s="6">
        <v>0.66</v>
      </c>
      <c r="P11" s="6">
        <v>0.66</v>
      </c>
      <c r="Q11" s="4">
        <f t="shared" si="3"/>
        <v>141.18464052287581</v>
      </c>
      <c r="R11" s="4">
        <f t="shared" si="2"/>
        <v>26183.333333333332</v>
      </c>
      <c r="S11" s="4">
        <f>R11/43560</f>
        <v>0.60108662381389655</v>
      </c>
      <c r="U11" t="s">
        <v>62</v>
      </c>
    </row>
    <row r="12" spans="1:21" x14ac:dyDescent="0.25">
      <c r="A12" t="s">
        <v>53</v>
      </c>
      <c r="C12" s="1">
        <v>44716</v>
      </c>
      <c r="D12" s="4">
        <v>10000</v>
      </c>
      <c r="E12" t="s">
        <v>22</v>
      </c>
      <c r="F12" t="s">
        <v>23</v>
      </c>
      <c r="G12" s="4">
        <v>10000</v>
      </c>
      <c r="H12" s="4">
        <v>2600</v>
      </c>
      <c r="I12" s="6">
        <f t="shared" si="1"/>
        <v>26</v>
      </c>
      <c r="J12" s="4">
        <v>5170</v>
      </c>
      <c r="K12" s="4">
        <v>10000</v>
      </c>
      <c r="L12" s="4">
        <v>5170</v>
      </c>
      <c r="M12" s="6">
        <v>86.2</v>
      </c>
      <c r="N12" s="8">
        <v>156</v>
      </c>
      <c r="O12" s="6">
        <v>0.34</v>
      </c>
      <c r="P12" s="6">
        <v>0.34</v>
      </c>
      <c r="Q12" s="11">
        <f t="shared" si="3"/>
        <v>116.0092807424594</v>
      </c>
      <c r="R12" s="4">
        <f t="shared" si="2"/>
        <v>29411.76470588235</v>
      </c>
      <c r="S12" s="4">
        <f>R12/43560</f>
        <v>0.6752012099605682</v>
      </c>
      <c r="U12" t="s">
        <v>62</v>
      </c>
    </row>
    <row r="13" spans="1:21" x14ac:dyDescent="0.25">
      <c r="A13" t="s">
        <v>54</v>
      </c>
      <c r="C13" s="1">
        <v>44432</v>
      </c>
      <c r="D13" s="4">
        <v>20000</v>
      </c>
      <c r="E13" t="s">
        <v>35</v>
      </c>
      <c r="F13" t="s">
        <v>23</v>
      </c>
      <c r="G13" s="4">
        <v>20000</v>
      </c>
      <c r="H13" s="4">
        <v>7700</v>
      </c>
      <c r="I13" s="6">
        <f t="shared" si="1"/>
        <v>38.5</v>
      </c>
      <c r="J13" s="4">
        <v>15407</v>
      </c>
      <c r="K13" s="4">
        <v>14190</v>
      </c>
      <c r="L13" s="4">
        <v>9597</v>
      </c>
      <c r="M13" s="6">
        <v>112.9</v>
      </c>
      <c r="N13" s="8">
        <v>296</v>
      </c>
      <c r="O13" s="6">
        <v>0.67</v>
      </c>
      <c r="P13" s="6">
        <v>0.67</v>
      </c>
      <c r="Q13" s="4">
        <f t="shared" si="3"/>
        <v>125.68644818423383</v>
      </c>
      <c r="R13" s="4">
        <f t="shared" si="2"/>
        <v>21179.104477611938</v>
      </c>
      <c r="S13" s="4">
        <f>R13/43560</f>
        <v>0.48620533695160556</v>
      </c>
      <c r="U13" t="s">
        <v>62</v>
      </c>
    </row>
    <row r="14" spans="1:21" x14ac:dyDescent="0.25">
      <c r="A14" t="s">
        <v>55</v>
      </c>
      <c r="C14" s="1">
        <v>44803</v>
      </c>
      <c r="D14" s="4">
        <v>10000</v>
      </c>
      <c r="E14" t="s">
        <v>22</v>
      </c>
      <c r="F14" t="s">
        <v>23</v>
      </c>
      <c r="G14" s="4">
        <v>10000</v>
      </c>
      <c r="H14" s="4">
        <v>900</v>
      </c>
      <c r="I14" s="6">
        <f t="shared" si="1"/>
        <v>9</v>
      </c>
      <c r="J14" s="4">
        <v>8615</v>
      </c>
      <c r="K14" s="4">
        <v>10000</v>
      </c>
      <c r="L14" s="4">
        <v>8615</v>
      </c>
      <c r="M14" s="6">
        <v>86.1</v>
      </c>
      <c r="N14" s="8">
        <v>321</v>
      </c>
      <c r="O14" s="6">
        <v>0.54</v>
      </c>
      <c r="P14" s="6">
        <v>0.54</v>
      </c>
      <c r="Q14" s="4">
        <f t="shared" si="3"/>
        <v>116.14401858304298</v>
      </c>
      <c r="R14" s="4">
        <f t="shared" si="2"/>
        <v>18518.518518518518</v>
      </c>
      <c r="S14" s="4">
        <f>R14/43560</f>
        <v>0.42512668775295037</v>
      </c>
      <c r="U14" t="s">
        <v>62</v>
      </c>
    </row>
    <row r="16" spans="1:21" x14ac:dyDescent="0.25">
      <c r="C16" s="1" t="s">
        <v>41</v>
      </c>
      <c r="D16" s="4">
        <f>+SUM(D3:D14)</f>
        <v>572300</v>
      </c>
      <c r="G16" s="4">
        <f>+SUM(G3:G14)</f>
        <v>572300</v>
      </c>
      <c r="H16" s="4">
        <f>+SUM(H3:H14)</f>
        <v>134800</v>
      </c>
      <c r="J16" s="4">
        <f>+SUM(J3:J14)</f>
        <v>280877</v>
      </c>
      <c r="K16" s="4">
        <f>+SUM(K3:K14)</f>
        <v>459724</v>
      </c>
      <c r="L16" s="4">
        <f>+SUM(L3:L14)</f>
        <v>168301</v>
      </c>
      <c r="M16" s="6">
        <f>+SUM(M3:M14)</f>
        <v>1909.1864200000002</v>
      </c>
      <c r="O16" s="6">
        <f>+SUM(O3:O14)</f>
        <v>18.427</v>
      </c>
      <c r="P16" s="6">
        <f>+SUM(P3:P14)</f>
        <v>30.161000000000001</v>
      </c>
    </row>
    <row r="17" spans="1:19" x14ac:dyDescent="0.25">
      <c r="H17" s="4" t="s">
        <v>42</v>
      </c>
      <c r="I17" s="6">
        <f>H16/G16*100</f>
        <v>23.554080027957365</v>
      </c>
      <c r="L17" s="4" t="s">
        <v>43</v>
      </c>
      <c r="O17" s="6" t="s">
        <v>43</v>
      </c>
      <c r="R17" s="4" t="s">
        <v>43</v>
      </c>
    </row>
    <row r="18" spans="1:19" x14ac:dyDescent="0.25">
      <c r="A18" t="s">
        <v>63</v>
      </c>
      <c r="H18" s="4" t="s">
        <v>44</v>
      </c>
      <c r="I18" s="6">
        <f>STDEV(I3:I10)</f>
        <v>94.160224142410755</v>
      </c>
      <c r="L18" s="4" t="s">
        <v>45</v>
      </c>
      <c r="M18" s="6">
        <f>K16/M16</f>
        <v>240.79576262646995</v>
      </c>
      <c r="O18" s="6" t="s">
        <v>46</v>
      </c>
      <c r="P18" s="4">
        <f>K16/O16</f>
        <v>24948.390948065338</v>
      </c>
      <c r="R18" s="4" t="s">
        <v>47</v>
      </c>
      <c r="S18" s="15">
        <f>K16/O16/43560</f>
        <v>0.57273624765990216</v>
      </c>
    </row>
    <row r="19" spans="1:19" x14ac:dyDescent="0.25">
      <c r="D19" s="13" t="s">
        <v>65</v>
      </c>
      <c r="E19" s="14" t="s">
        <v>49</v>
      </c>
      <c r="F19" s="14"/>
    </row>
    <row r="20" spans="1:19" x14ac:dyDescent="0.25">
      <c r="D20" s="13" t="s">
        <v>58</v>
      </c>
      <c r="E20" s="14" t="s">
        <v>48</v>
      </c>
      <c r="F20" s="14"/>
    </row>
    <row r="21" spans="1:19" x14ac:dyDescent="0.25">
      <c r="D21" s="13" t="s">
        <v>50</v>
      </c>
      <c r="E21" s="14" t="s">
        <v>51</v>
      </c>
      <c r="F21" s="14"/>
    </row>
    <row r="22" spans="1:19" x14ac:dyDescent="0.25">
      <c r="D22" s="13" t="s">
        <v>59</v>
      </c>
      <c r="E22" s="14" t="s">
        <v>60</v>
      </c>
      <c r="F22" s="14"/>
    </row>
    <row r="23" spans="1:19" x14ac:dyDescent="0.25">
      <c r="D23" s="13" t="s">
        <v>56</v>
      </c>
      <c r="E23" s="14" t="s">
        <v>57</v>
      </c>
      <c r="F23" s="14"/>
    </row>
    <row r="24" spans="1:19" x14ac:dyDescent="0.25">
      <c r="D24" s="13"/>
      <c r="E24" s="14"/>
      <c r="F24" s="14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AFDC-64CD-498A-8A30-315752F2B3B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M24ResLV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2024-04-20T16:46:27Z</cp:lastPrinted>
  <dcterms:created xsi:type="dcterms:W3CDTF">2024-02-12T23:32:35Z</dcterms:created>
  <dcterms:modified xsi:type="dcterms:W3CDTF">2024-05-14T16:15:34Z</dcterms:modified>
</cp:coreProperties>
</file>